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ajana Stolica\Downloads\financijski plan za 2026\fp za 2026 materijali uv\"/>
    </mc:Choice>
  </mc:AlternateContent>
  <xr:revisionPtr revIDLastSave="0" documentId="8_{A0B3D400-0668-4869-870B-906E042BE339}" xr6:coauthVersionLast="37" xr6:coauthVersionMax="37" xr10:uidLastSave="{00000000-0000-0000-0000-000000000000}"/>
  <bookViews>
    <workbookView xWindow="0" yWindow="0" windowWidth="10872" windowHeight="7500" xr2:uid="{00000000-000D-0000-FFFF-FFFF00000000}"/>
  </bookViews>
  <sheets>
    <sheet name="IJKMK" sheetId="7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7" l="1"/>
  <c r="D62" i="7"/>
  <c r="D60" i="7"/>
  <c r="D58" i="7"/>
  <c r="C11" i="7" l="1"/>
  <c r="C10" i="7"/>
  <c r="D9" i="7"/>
  <c r="E9" i="7"/>
  <c r="F9" i="7"/>
  <c r="G9" i="7"/>
  <c r="C9" i="7"/>
  <c r="C8" i="7"/>
  <c r="C7" i="7"/>
  <c r="C6" i="7"/>
  <c r="C5" i="7"/>
  <c r="C4" i="7"/>
  <c r="E54" i="7"/>
  <c r="D80" i="7" l="1"/>
  <c r="D73" i="7"/>
  <c r="C12" i="7" l="1"/>
  <c r="G63" i="7"/>
  <c r="C63" i="7"/>
  <c r="G77" i="7"/>
  <c r="C77" i="7"/>
  <c r="D79" i="7"/>
  <c r="E79" i="7"/>
  <c r="F79" i="7"/>
  <c r="G79" i="7"/>
  <c r="C79" i="7"/>
  <c r="C78" i="7" s="1"/>
  <c r="D75" i="7"/>
  <c r="E75" i="7"/>
  <c r="F75" i="7"/>
  <c r="G75" i="7"/>
  <c r="C75" i="7"/>
  <c r="G81" i="7"/>
  <c r="F81" i="7"/>
  <c r="E81" i="7"/>
  <c r="D81" i="7"/>
  <c r="C81" i="7"/>
  <c r="G78" i="7" l="1"/>
  <c r="D78" i="7"/>
  <c r="D77" i="7" s="1"/>
  <c r="E78" i="7"/>
  <c r="E77" i="7" s="1"/>
  <c r="F78" i="7"/>
  <c r="F77" i="7" s="1"/>
  <c r="F63" i="7" s="1"/>
  <c r="F27" i="7" l="1"/>
  <c r="F25" i="7" s="1"/>
  <c r="D35" i="7"/>
  <c r="E35" i="7"/>
  <c r="F35" i="7"/>
  <c r="G35" i="7"/>
  <c r="C35" i="7"/>
  <c r="D38" i="7"/>
  <c r="E38" i="7"/>
  <c r="F38" i="7"/>
  <c r="G38" i="7"/>
  <c r="C38" i="7"/>
  <c r="G53" i="7"/>
  <c r="G52" i="7" s="1"/>
  <c r="F53" i="7"/>
  <c r="F52" i="7" s="1"/>
  <c r="E53" i="7"/>
  <c r="E52" i="7" s="1"/>
  <c r="D53" i="7"/>
  <c r="D52" i="7" s="1"/>
  <c r="C53" i="7"/>
  <c r="C52" i="7" s="1"/>
  <c r="E59" i="7"/>
  <c r="F59" i="7"/>
  <c r="G59" i="7"/>
  <c r="C59" i="7"/>
  <c r="E20" i="7"/>
  <c r="F20" i="7"/>
  <c r="G20" i="7"/>
  <c r="C20" i="7"/>
  <c r="D86" i="7"/>
  <c r="E86" i="7"/>
  <c r="F86" i="7"/>
  <c r="G86" i="7"/>
  <c r="C86" i="7"/>
  <c r="D88" i="7"/>
  <c r="E88" i="7"/>
  <c r="F88" i="7"/>
  <c r="G88" i="7"/>
  <c r="C88" i="7"/>
  <c r="D68" i="7"/>
  <c r="E68" i="7"/>
  <c r="F68" i="7"/>
  <c r="G68" i="7"/>
  <c r="C68" i="7"/>
  <c r="D94" i="7"/>
  <c r="D93" i="7" s="1"/>
  <c r="D92" i="7" s="1"/>
  <c r="E94" i="7"/>
  <c r="E93" i="7" s="1"/>
  <c r="E92" i="7" s="1"/>
  <c r="F94" i="7"/>
  <c r="F93" i="7" s="1"/>
  <c r="F92" i="7" s="1"/>
  <c r="G94" i="7"/>
  <c r="G93" i="7" s="1"/>
  <c r="G92" i="7" s="1"/>
  <c r="E72" i="7"/>
  <c r="F72" i="7"/>
  <c r="G72" i="7"/>
  <c r="D66" i="7"/>
  <c r="D65" i="7" s="1"/>
  <c r="D64" i="7" s="1"/>
  <c r="E66" i="7"/>
  <c r="E65" i="7" s="1"/>
  <c r="E64" i="7" s="1"/>
  <c r="F66" i="7"/>
  <c r="F65" i="7" s="1"/>
  <c r="F64" i="7" s="1"/>
  <c r="G66" i="7"/>
  <c r="G65" i="7" s="1"/>
  <c r="G64" i="7" s="1"/>
  <c r="D57" i="7"/>
  <c r="E57" i="7"/>
  <c r="F57" i="7"/>
  <c r="G57" i="7"/>
  <c r="D49" i="7"/>
  <c r="E49" i="7"/>
  <c r="F49" i="7"/>
  <c r="G49" i="7"/>
  <c r="E44" i="7"/>
  <c r="F44" i="7"/>
  <c r="G44" i="7"/>
  <c r="D41" i="7"/>
  <c r="D40" i="7" s="1"/>
  <c r="D7" i="7" s="1"/>
  <c r="E41" i="7"/>
  <c r="E40" i="7" s="1"/>
  <c r="E7" i="7" s="1"/>
  <c r="F41" i="7"/>
  <c r="F40" i="7" s="1"/>
  <c r="F7" i="7" s="1"/>
  <c r="G41" i="7"/>
  <c r="G40" i="7" s="1"/>
  <c r="G7" i="7" s="1"/>
  <c r="D30" i="7"/>
  <c r="E30" i="7"/>
  <c r="F30" i="7"/>
  <c r="G30" i="7"/>
  <c r="D25" i="7"/>
  <c r="E25" i="7"/>
  <c r="G25" i="7"/>
  <c r="E15" i="7"/>
  <c r="F15" i="7"/>
  <c r="G15" i="7"/>
  <c r="D17" i="7"/>
  <c r="D15" i="7" s="1"/>
  <c r="D21" i="7"/>
  <c r="D20" i="7" s="1"/>
  <c r="D44" i="7"/>
  <c r="D72" i="7"/>
  <c r="C66" i="7"/>
  <c r="C49" i="7"/>
  <c r="C94" i="7"/>
  <c r="C93" i="7" s="1"/>
  <c r="C57" i="7"/>
  <c r="C30" i="7"/>
  <c r="C65" i="7" l="1"/>
  <c r="C64" i="7" s="1"/>
  <c r="G34" i="7"/>
  <c r="G6" i="7" s="1"/>
  <c r="E34" i="7"/>
  <c r="E6" i="7" s="1"/>
  <c r="F34" i="7"/>
  <c r="F6" i="7" s="1"/>
  <c r="D34" i="7"/>
  <c r="D6" i="7" s="1"/>
  <c r="C34" i="7"/>
  <c r="D59" i="7"/>
  <c r="D56" i="7" s="1"/>
  <c r="D10" i="7" s="1"/>
  <c r="G85" i="7"/>
  <c r="G11" i="7" s="1"/>
  <c r="E85" i="7"/>
  <c r="E11" i="7" s="1"/>
  <c r="F85" i="7"/>
  <c r="F11" i="7" s="1"/>
  <c r="D85" i="7"/>
  <c r="D11" i="7" s="1"/>
  <c r="C85" i="7"/>
  <c r="G14" i="7"/>
  <c r="G24" i="7"/>
  <c r="G5" i="7" s="1"/>
  <c r="F71" i="7"/>
  <c r="G71" i="7"/>
  <c r="E71" i="7"/>
  <c r="G56" i="7"/>
  <c r="G10" i="7" s="1"/>
  <c r="D71" i="7"/>
  <c r="F56" i="7"/>
  <c r="F10" i="7" s="1"/>
  <c r="E56" i="7"/>
  <c r="E10" i="7" s="1"/>
  <c r="G43" i="7"/>
  <c r="G8" i="7" s="1"/>
  <c r="F43" i="7"/>
  <c r="F8" i="7" s="1"/>
  <c r="E43" i="7"/>
  <c r="E8" i="7" s="1"/>
  <c r="D43" i="7"/>
  <c r="D8" i="7" s="1"/>
  <c r="F24" i="7"/>
  <c r="F5" i="7" s="1"/>
  <c r="E24" i="7"/>
  <c r="E5" i="7" s="1"/>
  <c r="D24" i="7"/>
  <c r="D5" i="7" s="1"/>
  <c r="F14" i="7"/>
  <c r="F4" i="7" s="1"/>
  <c r="E14" i="7"/>
  <c r="E4" i="7" s="1"/>
  <c r="D14" i="7"/>
  <c r="D4" i="7" s="1"/>
  <c r="C56" i="7"/>
  <c r="F70" i="7" l="1"/>
  <c r="D3" i="7"/>
  <c r="D70" i="7"/>
  <c r="D63" i="7" s="1"/>
  <c r="E70" i="7"/>
  <c r="E63" i="7" s="1"/>
  <c r="G70" i="7"/>
  <c r="E3" i="7"/>
  <c r="F3" i="7"/>
  <c r="G13" i="7"/>
  <c r="G4" i="7"/>
  <c r="G3" i="7" s="1"/>
  <c r="E23" i="7"/>
  <c r="G23" i="7"/>
  <c r="F23" i="7"/>
  <c r="D23" i="7"/>
  <c r="D13" i="7"/>
  <c r="F13" i="7"/>
  <c r="E13" i="7"/>
  <c r="G12" i="7" l="1"/>
  <c r="E12" i="7"/>
  <c r="F12" i="7"/>
  <c r="D12" i="7"/>
  <c r="C25" i="7"/>
  <c r="C15" i="7"/>
  <c r="C24" i="7" l="1"/>
  <c r="C44" i="7" l="1"/>
  <c r="C41" i="7"/>
  <c r="C40" i="7" s="1"/>
  <c r="C72" i="7"/>
  <c r="C71" i="7" l="1"/>
  <c r="C43" i="7"/>
  <c r="C23" i="7" s="1"/>
  <c r="C14" i="7"/>
  <c r="C70" i="7" l="1"/>
  <c r="C92" i="7"/>
  <c r="C13" i="7"/>
  <c r="C3" i="7" l="1"/>
</calcChain>
</file>

<file path=xl/sharedStrings.xml><?xml version="1.0" encoding="utf-8"?>
<sst xmlns="http://schemas.openxmlformats.org/spreadsheetml/2006/main" count="464" uniqueCount="49">
  <si>
    <t>Opći prihodi i primici</t>
  </si>
  <si>
    <t>31</t>
  </si>
  <si>
    <t>Vlastiti prihodi</t>
  </si>
  <si>
    <t>Mehanizam za oporavak i otpornost</t>
  </si>
  <si>
    <t>32</t>
  </si>
  <si>
    <t>37</t>
  </si>
  <si>
    <t>42</t>
  </si>
  <si>
    <t>38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</si>
  <si>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</si>
  <si>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</si>
  <si>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</si>
  <si>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</si>
  <si>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</si>
  <si>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</si>
  <si>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</si>
  <si>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</si>
  <si>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</si>
  <si>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 xml:space="preserve">BROJČANA OZNAKA PRORAČUNSKOG KORISNIKA </t>
  </si>
  <si>
    <t xml:space="preserve">NAZIV PRORAČUNSKOG KORISNIKA </t>
  </si>
  <si>
    <t>Rashodi poslovanja</t>
  </si>
  <si>
    <t>PROJEKCIJA 
2027.</t>
  </si>
  <si>
    <t>Rashodi za nabavu nefinancijske imovine</t>
  </si>
  <si>
    <t>INSTITUT ZA JADRANSKE KULTURE I MELIORACIJU KRŠA</t>
  </si>
  <si>
    <t>RKP 3025</t>
  </si>
  <si>
    <t>ULAGANJE U ZNANSTVENO ISTRAŽIVAČKU DJELATNOST</t>
  </si>
  <si>
    <t>A622150</t>
  </si>
  <si>
    <t>Programsko financiranje javnih instituta</t>
  </si>
  <si>
    <t>A622152</t>
  </si>
  <si>
    <t>Programsko financiranje jzi - iz strukturnih i investicijskih fondova EU</t>
  </si>
  <si>
    <t>A622153</t>
  </si>
  <si>
    <t>A622151</t>
  </si>
  <si>
    <t>Programsko financiranje javnih instituta - iz evidencijskih prihoda</t>
  </si>
  <si>
    <t>IZVRŠENJE
2024.</t>
  </si>
  <si>
    <t>TEKUĆI PLAN
2025.</t>
  </si>
  <si>
    <t>PLAN 
2026.</t>
  </si>
  <si>
    <t>PROJEKCIJA 
2028.</t>
  </si>
  <si>
    <t>Rashodi za nabavu neproizvedene dugotrajne imovine</t>
  </si>
  <si>
    <t>Prihodi od prodaje ili zamjene nefinancijske imovine i naknade s naslova osiguranja</t>
  </si>
  <si>
    <t>EU projekti javnih instituta (iz evidencijskih prihoda) - do 31.12.2025. godine</t>
  </si>
  <si>
    <t>Ostale pomoći - do 31.12.2025. godine</t>
  </si>
  <si>
    <t>Samostalna djelatnost javnih instituta - iz evidencijskih prihoda - do 31.12.2025. godine</t>
  </si>
  <si>
    <t>'Prihodi od prodaje ili zamjene nefinancijske imovine i naknade s naslova osiguranja</t>
  </si>
  <si>
    <t>Pomoći iz državnog proračuna… - od 01.01.2026. godine</t>
  </si>
  <si>
    <t>A622152.001</t>
  </si>
  <si>
    <t>Vrhunska istraživanja Znanstvenih centara izvrsnosti</t>
  </si>
  <si>
    <t>A622152.007</t>
  </si>
  <si>
    <t>Programski ugovori instituti</t>
  </si>
  <si>
    <t>A622152.008</t>
  </si>
  <si>
    <t>Osuvremenjivanje infrastrukture Instituta za jadranske kulture i melioraciju krša kao preduvjet izvrsnosti u istraživanjima mediteranske poljoprivrede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</si>
</sst>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57">
    <xf numFmtId="0" fontId="0" fillId="0" borderId="0" xfId="0"/>
    <xf numFmtId="0" fontId="14" fillId="0" borderId="3" xfId="0" quotePrefix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Font="1" applyFill="1" applyBorder="1" applyAlignment="1">
      <alignment horizontal="center" vertical="center" wrapText="1"/>
    </xf>
    <xf numFmtId="0" fontId="15" fillId="0" borderId="3" xfId="0" quotePrefix="1" applyFont="1" applyFill="1" applyBorder="1" applyAlignment="1">
      <alignment horizontal="left" vertical="center" wrapText="1"/>
    </xf>
    <xf numFmtId="0" fontId="14" fillId="27" borderId="3" xfId="0" quotePrefix="1" applyFont="1" applyFill="1" applyBorder="1" applyAlignment="1">
      <alignment horizontal="center" vertical="center" wrapText="1"/>
    </xf>
    <xf numFmtId="0" fontId="14" fillId="29" borderId="3" xfId="0" quotePrefix="1" applyFont="1" applyFill="1" applyBorder="1" applyAlignment="1">
      <alignment horizontal="center" vertical="center" wrapText="1"/>
    </xf>
    <xf numFmtId="0" fontId="17" fillId="30" borderId="4" xfId="49" quotePrefix="1" applyFont="1" applyFill="1" applyAlignment="1">
      <alignment horizontal="center" vertical="center" wrapText="1"/>
    </xf>
    <xf numFmtId="0" fontId="17" fillId="30" borderId="4" xfId="49" quotePrefix="1" applyFont="1" applyFill="1" applyAlignment="1">
      <alignment horizontal="left" vertical="center" wrapText="1"/>
    </xf>
    <xf numFmtId="3" fontId="17" fillId="30" borderId="4" xfId="50" applyNumberFormat="1" applyFont="1" applyFill="1" applyAlignment="1">
      <alignment horizontal="right" vertical="center" wrapText="1"/>
    </xf>
    <xf numFmtId="0" fontId="16" fillId="27" borderId="4" xfId="49" quotePrefix="1" applyFont="1" applyFill="1" applyAlignment="1">
      <alignment horizontal="left" vertical="center" wrapText="1"/>
    </xf>
    <xf numFmtId="3" fontId="16" fillId="27" borderId="4" xfId="50" applyNumberFormat="1" applyFont="1" applyFill="1" applyAlignment="1">
      <alignment horizontal="right" vertical="center" wrapText="1"/>
    </xf>
    <xf numFmtId="0" fontId="16" fillId="28" borderId="4" xfId="49" quotePrefix="1" applyFont="1" applyFill="1" applyAlignment="1">
      <alignment horizontal="left" vertical="center" wrapText="1"/>
    </xf>
    <xf numFmtId="3" fontId="16" fillId="28" borderId="4" xfId="50" applyNumberFormat="1" applyFont="1" applyFill="1" applyAlignment="1">
      <alignment horizontal="right" vertical="center" wrapText="1"/>
    </xf>
    <xf numFmtId="0" fontId="16" fillId="0" borderId="4" xfId="49" quotePrefix="1" applyFont="1" applyFill="1" applyAlignment="1">
      <alignment horizontal="left" vertical="center" wrapText="1"/>
    </xf>
    <xf numFmtId="0" fontId="16" fillId="0" borderId="4" xfId="49" quotePrefix="1" applyFont="1" applyFill="1" applyAlignment="1">
      <alignment horizontal="center" vertical="center" wrapText="1"/>
    </xf>
    <xf numFmtId="0" fontId="16" fillId="0" borderId="6" xfId="49" quotePrefix="1" applyFont="1" applyFill="1" applyBorder="1" applyAlignment="1">
      <alignment horizontal="left" vertical="center" wrapText="1"/>
    </xf>
    <xf numFmtId="0" fontId="17" fillId="27" borderId="4" xfId="49" quotePrefix="1" applyFont="1" applyFill="1" applyAlignment="1">
      <alignment horizontal="left" vertical="center" wrapText="1"/>
    </xf>
    <xf numFmtId="3" fontId="17" fillId="27" borderId="4" xfId="50" applyNumberFormat="1" applyFont="1" applyFill="1" applyAlignment="1">
      <alignment horizontal="right" vertical="center" wrapText="1"/>
    </xf>
    <xf numFmtId="0" fontId="19" fillId="27" borderId="4" xfId="49" quotePrefix="1" applyFont="1" applyFill="1" applyAlignment="1">
      <alignment horizontal="left" vertical="center" wrapText="1"/>
    </xf>
    <xf numFmtId="3" fontId="19" fillId="27" borderId="4" xfId="50" applyNumberFormat="1" applyFont="1" applyFill="1" applyAlignment="1">
      <alignment horizontal="right" vertical="center" wrapText="1"/>
    </xf>
    <xf numFmtId="0" fontId="20" fillId="28" borderId="4" xfId="49" quotePrefix="1" applyFont="1" applyFill="1" applyAlignment="1">
      <alignment horizontal="left" vertical="center" wrapText="1"/>
    </xf>
    <xf numFmtId="3" fontId="20" fillId="28" borderId="4" xfId="50" applyNumberFormat="1" applyFont="1" applyFill="1" applyAlignment="1">
      <alignment horizontal="right" vertical="center" wrapText="1"/>
    </xf>
    <xf numFmtId="0" fontId="20" fillId="0" borderId="4" xfId="49" quotePrefix="1" applyFont="1" applyFill="1" applyAlignment="1">
      <alignment horizontal="left" vertical="center" wrapText="1"/>
    </xf>
    <xf numFmtId="0" fontId="20" fillId="0" borderId="4" xfId="49" quotePrefix="1" applyFont="1" applyFill="1" applyAlignment="1">
      <alignment horizontal="center" vertical="center" wrapText="1"/>
    </xf>
    <xf numFmtId="0" fontId="19" fillId="30" borderId="4" xfId="49" quotePrefix="1" applyFont="1" applyFill="1" applyAlignment="1">
      <alignment horizontal="center" vertical="center" wrapText="1"/>
    </xf>
    <xf numFmtId="0" fontId="19" fillId="30" borderId="4" xfId="49" quotePrefix="1" applyFont="1" applyFill="1" applyAlignment="1">
      <alignment horizontal="left" vertical="center" wrapText="1"/>
    </xf>
    <xf numFmtId="3" fontId="19" fillId="30" borderId="4" xfId="50" applyNumberFormat="1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0" fontId="16" fillId="27" borderId="4" xfId="49" quotePrefix="1" applyFont="1" applyFill="1" applyAlignment="1">
      <alignment horizontal="center" vertical="center" wrapText="1"/>
    </xf>
    <xf numFmtId="0" fontId="16" fillId="28" borderId="4" xfId="49" quotePrefix="1" applyFont="1" applyFill="1" applyAlignment="1">
      <alignment horizontal="center" vertical="center" wrapText="1"/>
    </xf>
    <xf numFmtId="0" fontId="17" fillId="27" borderId="4" xfId="49" quotePrefix="1" applyFont="1" applyFill="1" applyAlignment="1">
      <alignment horizontal="center" vertical="center" wrapText="1"/>
    </xf>
    <xf numFmtId="0" fontId="19" fillId="27" borderId="4" xfId="49" quotePrefix="1" applyFont="1" applyFill="1" applyAlignment="1">
      <alignment horizontal="center" vertical="center" wrapText="1"/>
    </xf>
    <xf numFmtId="0" fontId="20" fillId="28" borderId="4" xfId="49" quotePrefix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14" fillId="27" borderId="3" xfId="0" quotePrefix="1" applyNumberFormat="1" applyFont="1" applyFill="1" applyBorder="1" applyAlignment="1">
      <alignment horizontal="right" vertical="center" wrapText="1"/>
    </xf>
    <xf numFmtId="3" fontId="14" fillId="29" borderId="3" xfId="0" quotePrefix="1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20" fillId="0" borderId="3" xfId="0" quotePrefix="1" applyFont="1" applyFill="1" applyBorder="1" applyAlignment="1">
      <alignment horizontal="center" vertical="center" wrapText="1"/>
    </xf>
    <xf numFmtId="0" fontId="20" fillId="0" borderId="3" xfId="0" quotePrefix="1" applyFont="1" applyFill="1" applyBorder="1" applyAlignment="1">
      <alignment horizontal="left" vertical="center" wrapText="1"/>
    </xf>
    <xf numFmtId="0" fontId="17" fillId="31" borderId="4" xfId="49" quotePrefix="1" applyFont="1" applyFill="1" applyAlignment="1">
      <alignment horizontal="center" vertical="center" wrapText="1"/>
    </xf>
    <xf numFmtId="0" fontId="17" fillId="31" borderId="4" xfId="49" quotePrefix="1" applyFont="1" applyFill="1" applyAlignment="1">
      <alignment horizontal="left" vertical="center" wrapText="1"/>
    </xf>
    <xf numFmtId="3" fontId="17" fillId="31" borderId="4" xfId="50" applyNumberFormat="1" applyFont="1" applyFill="1" applyAlignment="1">
      <alignment horizontal="right" vertical="center" wrapText="1"/>
    </xf>
    <xf numFmtId="3" fontId="16" fillId="32" borderId="4" xfId="50" applyNumberFormat="1" applyFont="1" applyFill="1" applyAlignment="1">
      <alignment horizontal="right" vertical="center" wrapText="1"/>
    </xf>
    <xf numFmtId="3" fontId="16" fillId="32" borderId="4" xfId="50" applyNumberFormat="1" applyFont="1" applyFill="1" applyBorder="1" applyAlignment="1">
      <alignment horizontal="right" vertical="center" wrapText="1"/>
    </xf>
    <xf numFmtId="3" fontId="16" fillId="32" borderId="5" xfId="50" applyNumberFormat="1" applyFont="1" applyFill="1" applyBorder="1" applyAlignment="1">
      <alignment horizontal="right" vertical="center" wrapText="1"/>
    </xf>
    <xf numFmtId="3" fontId="16" fillId="32" borderId="7" xfId="50" applyNumberFormat="1" applyFont="1" applyFill="1" applyBorder="1" applyAlignment="1">
      <alignment horizontal="right" vertical="center" wrapText="1"/>
    </xf>
    <xf numFmtId="0" fontId="0" fillId="32" borderId="3" xfId="0" applyFill="1" applyBorder="1" applyAlignment="1">
      <alignment horizontal="right" vertical="center" wrapText="1"/>
    </xf>
    <xf numFmtId="3" fontId="20" fillId="32" borderId="4" xfId="50" applyNumberFormat="1" applyFont="1" applyFill="1" applyAlignment="1">
      <alignment horizontal="right" vertical="center" wrapText="1"/>
    </xf>
    <xf numFmtId="3" fontId="20" fillId="32" borderId="7" xfId="50" applyNumberFormat="1" applyFont="1" applyFill="1" applyBorder="1" applyAlignment="1">
      <alignment horizontal="right" vertical="center" wrapText="1"/>
    </xf>
    <xf numFmtId="3" fontId="15" fillId="32" borderId="3" xfId="0" quotePrefix="1" applyNumberFormat="1" applyFont="1" applyFill="1" applyBorder="1" applyAlignment="1">
      <alignment horizontal="right" vertical="center" wrapText="1"/>
    </xf>
    <xf numFmtId="3" fontId="20" fillId="32" borderId="3" xfId="0" quotePrefix="1" applyNumberFormat="1" applyFont="1" applyFill="1" applyBorder="1" applyAlignment="1">
      <alignment horizontal="right" vertical="center" wrapText="1"/>
    </xf>
    <xf numFmtId="3" fontId="18" fillId="32" borderId="3" xfId="0" applyNumberFormat="1" applyFont="1" applyFill="1" applyBorder="1" applyAlignment="1">
      <alignment horizontal="right" vertical="center" wrapText="1"/>
    </xf>
    <xf numFmtId="0" fontId="17" fillId="0" borderId="3" xfId="0" quotePrefix="1" applyFont="1" applyFill="1" applyBorder="1" applyAlignment="1">
      <alignment horizontal="center" vertical="center" wrapText="1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95"/>
  <sheetViews>
    <sheetView tabSelected="1" zoomScaleNormal="100" workbookViewId="0">
      <pane ySplit="3" topLeftCell="A4" activePane="bottomLeft" state="frozen"/>
      <selection pane="bottomLeft" activeCell="L51" sqref="L51"/>
    </sheetView>
  </sheetViews>
  <sheetFormatPr defaultColWidth="9.109375" defaultRowHeight="14.4" x14ac:dyDescent="0.3"/>
  <cols>
    <col min="1" max="1" width="16.5546875" style="37" customWidth="1"/>
    <col min="2" max="2" width="43" style="28" customWidth="1"/>
    <col min="3" max="3" width="13.109375" style="40" bestFit="1" customWidth="1"/>
    <col min="4" max="4" width="10.6640625" style="40" bestFit="1" customWidth="1"/>
    <col min="5" max="5" width="11.6640625" style="40" bestFit="1" customWidth="1"/>
    <col min="6" max="7" width="16.5546875" style="40" customWidth="1"/>
    <col min="8" max="16" width="9.109375" style="28"/>
    <col min="17" max="17" width="10.33203125" style="28" bestFit="1" customWidth="1"/>
    <col min="18" max="18" width="11" style="28" bestFit="1" customWidth="1"/>
    <col min="19" max="19" width="9.109375" style="28"/>
    <col min="20" max="20" width="9.88671875" style="28" bestFit="1" customWidth="1"/>
    <col min="21" max="16384" width="9.109375" style="28"/>
  </cols>
  <sheetData>
    <row r="2" spans="1:7" ht="78" x14ac:dyDescent="0.3">
      <c r="A2" s="1" t="s">
        <v>17</v>
      </c>
      <c r="B2" s="1" t="s">
        <v>18</v>
      </c>
      <c r="C2" s="1" t="s">
        <v>32</v>
      </c>
      <c r="D2" s="56" t="s">
        <v>33</v>
      </c>
      <c r="E2" s="2" t="s">
        <v>34</v>
      </c>
      <c r="F2" s="2" t="s">
        <v>20</v>
      </c>
      <c r="G2" s="2" t="s">
        <v>35</v>
      </c>
    </row>
    <row r="3" spans="1:7" ht="31.2" x14ac:dyDescent="0.3">
      <c r="A3" s="5" t="s">
        <v>23</v>
      </c>
      <c r="B3" s="5" t="s">
        <v>22</v>
      </c>
      <c r="C3" s="38">
        <f>SUM(C4:C11)</f>
        <v>2820952</v>
      </c>
      <c r="D3" s="38">
        <f>SUM(D4:D11)</f>
        <v>6977264</v>
      </c>
      <c r="E3" s="38">
        <f>SUM(E4:E11)</f>
        <v>12409262</v>
      </c>
      <c r="F3" s="38">
        <f>SUM(F4:F11)</f>
        <v>9574105</v>
      </c>
      <c r="G3" s="38">
        <f>SUM(G4:G11)</f>
        <v>2767197</v>
      </c>
    </row>
    <row r="4" spans="1:7" s="29" customFormat="1" ht="15.6" x14ac:dyDescent="0.3">
      <c r="A4" s="3">
        <v>11</v>
      </c>
      <c r="B4" s="4" t="s">
        <v>0</v>
      </c>
      <c r="C4" s="53">
        <f>+C14</f>
        <v>1909923</v>
      </c>
      <c r="D4" s="53">
        <f>+D14</f>
        <v>2300083</v>
      </c>
      <c r="E4" s="53">
        <f>+E14</f>
        <v>2273070</v>
      </c>
      <c r="F4" s="53">
        <f>+F14</f>
        <v>2419567</v>
      </c>
      <c r="G4" s="53">
        <f>+G14</f>
        <v>2552467</v>
      </c>
    </row>
    <row r="5" spans="1:7" s="29" customFormat="1" ht="15.6" x14ac:dyDescent="0.3">
      <c r="A5" s="3">
        <v>31</v>
      </c>
      <c r="B5" s="4" t="s">
        <v>2</v>
      </c>
      <c r="C5" s="53">
        <f>+C24+C93+C65</f>
        <v>201849</v>
      </c>
      <c r="D5" s="53">
        <f>+D24+D93+D65</f>
        <v>186305</v>
      </c>
      <c r="E5" s="53">
        <f>+E24+E93+E65</f>
        <v>304789</v>
      </c>
      <c r="F5" s="53">
        <f>+F24+F93+F65</f>
        <v>81449</v>
      </c>
      <c r="G5" s="53">
        <f>+G24+G93+G65</f>
        <v>78638</v>
      </c>
    </row>
    <row r="6" spans="1:7" s="29" customFormat="1" ht="31.2" x14ac:dyDescent="0.3">
      <c r="A6" s="3">
        <v>5011</v>
      </c>
      <c r="B6" s="4" t="s">
        <v>42</v>
      </c>
      <c r="C6" s="53">
        <f>C34</f>
        <v>0</v>
      </c>
      <c r="D6" s="53">
        <f>D34</f>
        <v>0</v>
      </c>
      <c r="E6" s="53">
        <f>E34</f>
        <v>223054</v>
      </c>
      <c r="F6" s="53">
        <f>F34</f>
        <v>172881</v>
      </c>
      <c r="G6" s="53">
        <f>G34</f>
        <v>97592</v>
      </c>
    </row>
    <row r="7" spans="1:7" s="29" customFormat="1" ht="31.2" x14ac:dyDescent="0.3">
      <c r="A7" s="41">
        <v>51</v>
      </c>
      <c r="B7" s="42" t="s">
        <v>38</v>
      </c>
      <c r="C7" s="54">
        <f>C40</f>
        <v>-272</v>
      </c>
      <c r="D7" s="54">
        <f>D40</f>
        <v>0</v>
      </c>
      <c r="E7" s="54">
        <f>E40</f>
        <v>0</v>
      </c>
      <c r="F7" s="54">
        <f>F40</f>
        <v>0</v>
      </c>
      <c r="G7" s="54">
        <f>G40</f>
        <v>0</v>
      </c>
    </row>
    <row r="8" spans="1:7" s="29" customFormat="1" ht="15.6" x14ac:dyDescent="0.3">
      <c r="A8" s="41">
        <v>52</v>
      </c>
      <c r="B8" s="42" t="s">
        <v>39</v>
      </c>
      <c r="C8" s="54">
        <f>C43</f>
        <v>353614</v>
      </c>
      <c r="D8" s="54">
        <f>D43</f>
        <v>348422</v>
      </c>
      <c r="E8" s="54">
        <f>E43</f>
        <v>0</v>
      </c>
      <c r="F8" s="54">
        <f>F43</f>
        <v>0</v>
      </c>
      <c r="G8" s="54">
        <f>G43</f>
        <v>0</v>
      </c>
    </row>
    <row r="9" spans="1:7" s="29" customFormat="1" ht="15.6" x14ac:dyDescent="0.3">
      <c r="A9" s="3">
        <v>581</v>
      </c>
      <c r="B9" s="4" t="s">
        <v>3</v>
      </c>
      <c r="C9" s="53">
        <f>C71+C52+C78</f>
        <v>226248</v>
      </c>
      <c r="D9" s="53">
        <f t="shared" ref="D9:G9" si="0">D71+D52+D78</f>
        <v>4117374</v>
      </c>
      <c r="E9" s="53">
        <f t="shared" si="0"/>
        <v>6241657</v>
      </c>
      <c r="F9" s="53">
        <f t="shared" si="0"/>
        <v>132900</v>
      </c>
      <c r="G9" s="53">
        <f t="shared" si="0"/>
        <v>0</v>
      </c>
    </row>
    <row r="10" spans="1:7" s="29" customFormat="1" ht="31.2" x14ac:dyDescent="0.3">
      <c r="A10" s="3">
        <v>71</v>
      </c>
      <c r="B10" s="4" t="s">
        <v>41</v>
      </c>
      <c r="C10" s="53">
        <f>C56</f>
        <v>129590</v>
      </c>
      <c r="D10" s="53">
        <f>D56</f>
        <v>25080</v>
      </c>
      <c r="E10" s="53">
        <f>E56</f>
        <v>95500</v>
      </c>
      <c r="F10" s="53">
        <f>F56</f>
        <v>38500</v>
      </c>
      <c r="G10" s="53">
        <f>G56</f>
        <v>38500</v>
      </c>
    </row>
    <row r="11" spans="1:7" s="29" customFormat="1" ht="15.6" x14ac:dyDescent="0.3">
      <c r="A11" s="3">
        <v>815</v>
      </c>
      <c r="B11" s="4" t="s">
        <v>3</v>
      </c>
      <c r="C11" s="53">
        <f>C85</f>
        <v>0</v>
      </c>
      <c r="D11" s="53">
        <f>D85</f>
        <v>0</v>
      </c>
      <c r="E11" s="53">
        <f>E85</f>
        <v>3271192</v>
      </c>
      <c r="F11" s="53">
        <f>F85</f>
        <v>6728808</v>
      </c>
      <c r="G11" s="53">
        <f>G85</f>
        <v>0</v>
      </c>
    </row>
    <row r="12" spans="1:7" s="29" customFormat="1" ht="31.2" x14ac:dyDescent="0.3">
      <c r="A12" s="6">
        <v>3801</v>
      </c>
      <c r="B12" s="6" t="s">
        <v>24</v>
      </c>
      <c r="C12" s="39">
        <f>C13+C23+C63+C92</f>
        <v>2820952</v>
      </c>
      <c r="D12" s="39">
        <f>D13+D23+D63+D92</f>
        <v>6977264</v>
      </c>
      <c r="E12" s="39">
        <f>E13+E23+E63+E92</f>
        <v>12409262</v>
      </c>
      <c r="F12" s="39">
        <f>F13+F23+F63+F92</f>
        <v>9574105</v>
      </c>
      <c r="G12" s="39">
        <f>G13+G23+G63+G92</f>
        <v>2767197</v>
      </c>
    </row>
    <row r="13" spans="1:7" s="29" customFormat="1" ht="15.6" x14ac:dyDescent="0.3">
      <c r="A13" s="7" t="s">
        <v>25</v>
      </c>
      <c r="B13" s="8" t="s">
        <v>26</v>
      </c>
      <c r="C13" s="9">
        <f>C14</f>
        <v>1909923</v>
      </c>
      <c r="D13" s="9">
        <f>D14</f>
        <v>2300083</v>
      </c>
      <c r="E13" s="9">
        <f>E14</f>
        <v>2273070</v>
      </c>
      <c r="F13" s="9">
        <f>F14</f>
        <v>2419567</v>
      </c>
      <c r="G13" s="9">
        <f>G14</f>
        <v>2552467</v>
      </c>
    </row>
    <row r="14" spans="1:7" s="30" customFormat="1" ht="15.6" x14ac:dyDescent="0.3">
      <c r="A14" s="32" t="s">
        <v>8</v>
      </c>
      <c r="B14" s="10" t="s">
        <v>0</v>
      </c>
      <c r="C14" s="11">
        <f>C15+C20</f>
        <v>1909923</v>
      </c>
      <c r="D14" s="11">
        <f>D15+D20</f>
        <v>2300083</v>
      </c>
      <c r="E14" s="11">
        <f>E15+E20</f>
        <v>2273070</v>
      </c>
      <c r="F14" s="11">
        <f>F15+F20</f>
        <v>2419567</v>
      </c>
      <c r="G14" s="11">
        <f>G15+G20</f>
        <v>2552467</v>
      </c>
    </row>
    <row r="15" spans="1:7" s="30" customFormat="1" ht="15.6" x14ac:dyDescent="0.3">
      <c r="A15" s="33">
        <v>3</v>
      </c>
      <c r="B15" s="12" t="s">
        <v>19</v>
      </c>
      <c r="C15" s="13">
        <f>SUM(C16:C19)</f>
        <v>1908934</v>
      </c>
      <c r="D15" s="13">
        <f>SUM(D16:D19)</f>
        <v>2261083</v>
      </c>
      <c r="E15" s="13">
        <f>SUM(E16:E19)</f>
        <v>2216070</v>
      </c>
      <c r="F15" s="13">
        <f>SUM(F16:F19)</f>
        <v>2362567</v>
      </c>
      <c r="G15" s="13">
        <f>SUM(G16:G19)</f>
        <v>2497905</v>
      </c>
    </row>
    <row r="16" spans="1:7" ht="15.6" x14ac:dyDescent="0.3">
      <c r="A16" s="15" t="s">
        <v>1</v>
      </c>
      <c r="B16" s="14" t="s">
        <v>10</v>
      </c>
      <c r="C16" s="47">
        <v>1764602</v>
      </c>
      <c r="D16" s="47">
        <v>2109829</v>
      </c>
      <c r="E16" s="47">
        <v>2087133</v>
      </c>
      <c r="F16" s="47">
        <v>2233630</v>
      </c>
      <c r="G16" s="47">
        <v>2368968</v>
      </c>
    </row>
    <row r="17" spans="1:10" ht="15.6" x14ac:dyDescent="0.3">
      <c r="A17" s="15" t="s">
        <v>4</v>
      </c>
      <c r="B17" s="14" t="s">
        <v>9</v>
      </c>
      <c r="C17" s="48">
        <v>142015</v>
      </c>
      <c r="D17" s="48">
        <f>169793-2000-5000-2000-5000-2000-2000-4000</f>
        <v>147793</v>
      </c>
      <c r="E17" s="48">
        <v>126937</v>
      </c>
      <c r="F17" s="48">
        <v>126937</v>
      </c>
      <c r="G17" s="48">
        <v>126937</v>
      </c>
    </row>
    <row r="18" spans="1:10" ht="15.6" x14ac:dyDescent="0.3">
      <c r="A18" s="15">
        <v>34</v>
      </c>
      <c r="B18" s="14" t="s">
        <v>11</v>
      </c>
      <c r="C18" s="49">
        <v>2317</v>
      </c>
      <c r="D18" s="49">
        <v>1961</v>
      </c>
      <c r="E18" s="49">
        <v>2000</v>
      </c>
      <c r="F18" s="49">
        <v>2000</v>
      </c>
      <c r="G18" s="49">
        <v>2000</v>
      </c>
    </row>
    <row r="19" spans="1:10" ht="31.2" x14ac:dyDescent="0.3">
      <c r="A19" s="15">
        <v>37</v>
      </c>
      <c r="B19" s="14" t="s">
        <v>12</v>
      </c>
      <c r="C19" s="49">
        <v>0</v>
      </c>
      <c r="D19" s="49">
        <v>1500</v>
      </c>
      <c r="E19" s="49">
        <v>0</v>
      </c>
      <c r="F19" s="49">
        <v>0</v>
      </c>
      <c r="G19" s="49">
        <v>0</v>
      </c>
    </row>
    <row r="20" spans="1:10" s="30" customFormat="1" ht="15.6" x14ac:dyDescent="0.3">
      <c r="A20" s="33">
        <v>4</v>
      </c>
      <c r="B20" s="12" t="s">
        <v>21</v>
      </c>
      <c r="C20" s="13">
        <f>C21+C22</f>
        <v>989</v>
      </c>
      <c r="D20" s="13">
        <f>D21+D22</f>
        <v>39000</v>
      </c>
      <c r="E20" s="13">
        <f>E21+E22</f>
        <v>57000</v>
      </c>
      <c r="F20" s="13">
        <f>F21+F22</f>
        <v>57000</v>
      </c>
      <c r="G20" s="13">
        <f>G21+G22</f>
        <v>54562</v>
      </c>
    </row>
    <row r="21" spans="1:10" ht="31.2" x14ac:dyDescent="0.3">
      <c r="A21" s="15" t="s">
        <v>6</v>
      </c>
      <c r="B21" s="14" t="s">
        <v>13</v>
      </c>
      <c r="C21" s="46">
        <v>989</v>
      </c>
      <c r="D21" s="46">
        <f>17000+17000+5000</f>
        <v>39000</v>
      </c>
      <c r="E21" s="46">
        <v>19336</v>
      </c>
      <c r="F21" s="46">
        <v>1000</v>
      </c>
      <c r="G21" s="46">
        <v>1000</v>
      </c>
    </row>
    <row r="22" spans="1:10" ht="31.2" x14ac:dyDescent="0.3">
      <c r="A22" s="15">
        <v>45</v>
      </c>
      <c r="B22" s="16" t="s">
        <v>14</v>
      </c>
      <c r="C22" s="46">
        <v>0</v>
      </c>
      <c r="D22" s="46">
        <v>0</v>
      </c>
      <c r="E22" s="46">
        <v>37664</v>
      </c>
      <c r="F22" s="46">
        <v>56000</v>
      </c>
      <c r="G22" s="46">
        <v>53562</v>
      </c>
    </row>
    <row r="23" spans="1:10" ht="31.2" x14ac:dyDescent="0.3">
      <c r="A23" s="7" t="s">
        <v>30</v>
      </c>
      <c r="B23" s="8" t="s">
        <v>31</v>
      </c>
      <c r="C23" s="9">
        <f>C40+C43+C24+C56+C52+C34</f>
        <v>676939</v>
      </c>
      <c r="D23" s="9">
        <f>D40+D43+D24+D56+D52+D34</f>
        <v>546657</v>
      </c>
      <c r="E23" s="9">
        <f>E40+E43+E24+E56+E52+E34</f>
        <v>458635</v>
      </c>
      <c r="F23" s="9">
        <f>F40+F43+F24+F56+F52+F34</f>
        <v>292830</v>
      </c>
      <c r="G23" s="9">
        <f>G40+G43+G24+G56+G52+G34</f>
        <v>214730</v>
      </c>
      <c r="I23" s="29"/>
    </row>
    <row r="24" spans="1:10" ht="15.6" x14ac:dyDescent="0.3">
      <c r="A24" s="34">
        <v>31</v>
      </c>
      <c r="B24" s="17" t="s">
        <v>2</v>
      </c>
      <c r="C24" s="18">
        <f>C25+C30</f>
        <v>194007</v>
      </c>
      <c r="D24" s="18">
        <f>D25+D30</f>
        <v>173155</v>
      </c>
      <c r="E24" s="18">
        <f>E25+E30</f>
        <v>107135</v>
      </c>
      <c r="F24" s="18">
        <f>F25+F30</f>
        <v>81449</v>
      </c>
      <c r="G24" s="18">
        <f>G25+G30</f>
        <v>78638</v>
      </c>
    </row>
    <row r="25" spans="1:10" ht="15.6" x14ac:dyDescent="0.3">
      <c r="A25" s="33">
        <v>3</v>
      </c>
      <c r="B25" s="12" t="s">
        <v>19</v>
      </c>
      <c r="C25" s="13">
        <f>C26+C27+C28+C29</f>
        <v>144321</v>
      </c>
      <c r="D25" s="13">
        <f>D26+D27+D28+D29</f>
        <v>160955</v>
      </c>
      <c r="E25" s="13">
        <f>E26+E27+E28+E29</f>
        <v>94820</v>
      </c>
      <c r="F25" s="13">
        <f>F26+F27+F28+F29</f>
        <v>76699</v>
      </c>
      <c r="G25" s="13">
        <f>G26+G27+G28+G29</f>
        <v>74188</v>
      </c>
    </row>
    <row r="26" spans="1:10" ht="15.6" x14ac:dyDescent="0.3">
      <c r="A26" s="15" t="s">
        <v>1</v>
      </c>
      <c r="B26" s="14" t="s">
        <v>10</v>
      </c>
      <c r="C26" s="46">
        <v>66190</v>
      </c>
      <c r="D26" s="46">
        <v>86375</v>
      </c>
      <c r="E26" s="46">
        <v>46124</v>
      </c>
      <c r="F26" s="46">
        <v>46124</v>
      </c>
      <c r="G26" s="46">
        <v>46124</v>
      </c>
    </row>
    <row r="27" spans="1:10" ht="15.6" x14ac:dyDescent="0.3">
      <c r="A27" s="15" t="s">
        <v>4</v>
      </c>
      <c r="B27" s="14" t="s">
        <v>9</v>
      </c>
      <c r="C27" s="46">
        <v>77531</v>
      </c>
      <c r="D27" s="46">
        <v>74580</v>
      </c>
      <c r="E27" s="46">
        <v>48696</v>
      </c>
      <c r="F27" s="46">
        <f>29942+633</f>
        <v>30575</v>
      </c>
      <c r="G27" s="46">
        <v>28064</v>
      </c>
    </row>
    <row r="28" spans="1:10" ht="31.2" x14ac:dyDescent="0.3">
      <c r="A28" s="15">
        <v>37</v>
      </c>
      <c r="B28" s="14" t="s">
        <v>12</v>
      </c>
      <c r="C28" s="46">
        <v>0</v>
      </c>
      <c r="D28" s="46">
        <v>0</v>
      </c>
      <c r="E28" s="46"/>
      <c r="F28" s="46"/>
      <c r="G28" s="46">
        <v>0</v>
      </c>
    </row>
    <row r="29" spans="1:10" s="30" customFormat="1" ht="15.6" x14ac:dyDescent="0.3">
      <c r="A29" s="15" t="s">
        <v>7</v>
      </c>
      <c r="B29" s="14" t="s">
        <v>16</v>
      </c>
      <c r="C29" s="46">
        <v>600</v>
      </c>
      <c r="D29" s="46">
        <v>0</v>
      </c>
      <c r="E29" s="46"/>
      <c r="F29" s="46"/>
      <c r="G29" s="46">
        <v>0</v>
      </c>
      <c r="I29" s="28"/>
      <c r="J29" s="28"/>
    </row>
    <row r="30" spans="1:10" ht="15.6" x14ac:dyDescent="0.3">
      <c r="A30" s="33">
        <v>4</v>
      </c>
      <c r="B30" s="12" t="s">
        <v>21</v>
      </c>
      <c r="C30" s="13">
        <f>C32+C33+C31</f>
        <v>49686</v>
      </c>
      <c r="D30" s="13">
        <f>D32+D33+D31</f>
        <v>12200</v>
      </c>
      <c r="E30" s="13">
        <f>E32+E33+E31</f>
        <v>12315</v>
      </c>
      <c r="F30" s="13">
        <f>F32+F33+F31</f>
        <v>4750</v>
      </c>
      <c r="G30" s="13">
        <f>G32+G33+G31</f>
        <v>4450</v>
      </c>
    </row>
    <row r="31" spans="1:10" ht="31.2" x14ac:dyDescent="0.3">
      <c r="A31" s="15">
        <v>41</v>
      </c>
      <c r="B31" s="14" t="s">
        <v>36</v>
      </c>
      <c r="C31" s="46">
        <v>523</v>
      </c>
      <c r="D31" s="46">
        <v>0</v>
      </c>
      <c r="E31" s="46">
        <v>300</v>
      </c>
      <c r="F31" s="46"/>
      <c r="G31" s="46">
        <v>0</v>
      </c>
    </row>
    <row r="32" spans="1:10" ht="31.2" x14ac:dyDescent="0.3">
      <c r="A32" s="15" t="s">
        <v>6</v>
      </c>
      <c r="B32" s="14" t="s">
        <v>13</v>
      </c>
      <c r="C32" s="49">
        <v>49163</v>
      </c>
      <c r="D32" s="49">
        <v>7200</v>
      </c>
      <c r="E32" s="49">
        <v>12015</v>
      </c>
      <c r="F32" s="49">
        <v>4750</v>
      </c>
      <c r="G32" s="49">
        <v>4450</v>
      </c>
    </row>
    <row r="33" spans="1:21" ht="31.2" x14ac:dyDescent="0.3">
      <c r="A33" s="15">
        <v>45</v>
      </c>
      <c r="B33" s="16" t="s">
        <v>14</v>
      </c>
      <c r="C33" s="50"/>
      <c r="D33" s="55">
        <v>5000</v>
      </c>
      <c r="E33" s="55"/>
      <c r="F33" s="55"/>
      <c r="G33" s="55">
        <v>0</v>
      </c>
    </row>
    <row r="34" spans="1:21" ht="31.2" x14ac:dyDescent="0.3">
      <c r="A34" s="34">
        <v>5011</v>
      </c>
      <c r="B34" s="17" t="s">
        <v>42</v>
      </c>
      <c r="C34" s="18">
        <f>C35+C38</f>
        <v>0</v>
      </c>
      <c r="D34" s="18">
        <f>D35+D38</f>
        <v>0</v>
      </c>
      <c r="E34" s="18">
        <f>E35+E38</f>
        <v>223054</v>
      </c>
      <c r="F34" s="18">
        <f>F35+F38</f>
        <v>172881</v>
      </c>
      <c r="G34" s="18">
        <f>G35+G38</f>
        <v>97592</v>
      </c>
    </row>
    <row r="35" spans="1:21" ht="15.6" x14ac:dyDescent="0.3">
      <c r="A35" s="33">
        <v>3</v>
      </c>
      <c r="B35" s="12" t="s">
        <v>19</v>
      </c>
      <c r="C35" s="13">
        <f>C36+C37</f>
        <v>0</v>
      </c>
      <c r="D35" s="13">
        <f>D36+D37</f>
        <v>0</v>
      </c>
      <c r="E35" s="13">
        <f>E36+E37</f>
        <v>220554</v>
      </c>
      <c r="F35" s="13">
        <f>F36+F37</f>
        <v>171881</v>
      </c>
      <c r="G35" s="13">
        <f>G36+G37</f>
        <v>96592</v>
      </c>
    </row>
    <row r="36" spans="1:21" ht="15.6" x14ac:dyDescent="0.3">
      <c r="A36" s="15" t="s">
        <v>1</v>
      </c>
      <c r="B36" s="14" t="s">
        <v>10</v>
      </c>
      <c r="C36" s="46">
        <v>0</v>
      </c>
      <c r="D36" s="46">
        <v>0</v>
      </c>
      <c r="E36" s="46">
        <v>82537</v>
      </c>
      <c r="F36" s="46">
        <v>92144</v>
      </c>
      <c r="G36" s="46">
        <v>68730</v>
      </c>
    </row>
    <row r="37" spans="1:21" ht="15.6" x14ac:dyDescent="0.3">
      <c r="A37" s="15" t="s">
        <v>4</v>
      </c>
      <c r="B37" s="14" t="s">
        <v>9</v>
      </c>
      <c r="C37" s="46">
        <v>0</v>
      </c>
      <c r="D37" s="46">
        <v>0</v>
      </c>
      <c r="E37" s="46">
        <v>138017</v>
      </c>
      <c r="F37" s="46">
        <v>79737</v>
      </c>
      <c r="G37" s="46">
        <v>27862</v>
      </c>
    </row>
    <row r="38" spans="1:21" ht="15.6" x14ac:dyDescent="0.3">
      <c r="A38" s="33">
        <v>4</v>
      </c>
      <c r="B38" s="12" t="s">
        <v>21</v>
      </c>
      <c r="C38" s="13">
        <f>C39</f>
        <v>0</v>
      </c>
      <c r="D38" s="13">
        <f>D39</f>
        <v>0</v>
      </c>
      <c r="E38" s="13">
        <f>E39</f>
        <v>2500</v>
      </c>
      <c r="F38" s="13">
        <f>F39</f>
        <v>1000</v>
      </c>
      <c r="G38" s="13">
        <f>G39</f>
        <v>1000</v>
      </c>
    </row>
    <row r="39" spans="1:21" ht="31.2" x14ac:dyDescent="0.3">
      <c r="A39" s="15" t="s">
        <v>6</v>
      </c>
      <c r="B39" s="14" t="s">
        <v>13</v>
      </c>
      <c r="C39" s="49">
        <v>0</v>
      </c>
      <c r="D39" s="49">
        <v>0</v>
      </c>
      <c r="E39" s="49">
        <v>2500</v>
      </c>
      <c r="F39" s="49">
        <v>1000</v>
      </c>
      <c r="G39" s="49">
        <v>1000</v>
      </c>
    </row>
    <row r="40" spans="1:21" ht="46.8" x14ac:dyDescent="0.3">
      <c r="A40" s="35">
        <v>51</v>
      </c>
      <c r="B40" s="19" t="s">
        <v>38</v>
      </c>
      <c r="C40" s="20">
        <f>C41</f>
        <v>-272</v>
      </c>
      <c r="D40" s="20">
        <f>D41</f>
        <v>0</v>
      </c>
      <c r="E40" s="20">
        <f>E41</f>
        <v>0</v>
      </c>
      <c r="F40" s="20">
        <f>F41</f>
        <v>0</v>
      </c>
      <c r="G40" s="20">
        <f>G41</f>
        <v>0</v>
      </c>
    </row>
    <row r="41" spans="1:21" ht="15.6" x14ac:dyDescent="0.3">
      <c r="A41" s="36">
        <v>3</v>
      </c>
      <c r="B41" s="21" t="s">
        <v>19</v>
      </c>
      <c r="C41" s="22">
        <f>SUM(C42:C42)</f>
        <v>-272</v>
      </c>
      <c r="D41" s="22">
        <f>SUM(D42:D42)</f>
        <v>0</v>
      </c>
      <c r="E41" s="22">
        <f>SUM(E42:E42)</f>
        <v>0</v>
      </c>
      <c r="F41" s="22">
        <f>SUM(F42:F42)</f>
        <v>0</v>
      </c>
      <c r="G41" s="22">
        <f>SUM(G42:G42)</f>
        <v>0</v>
      </c>
    </row>
    <row r="42" spans="1:21" ht="15.6" x14ac:dyDescent="0.3">
      <c r="A42" s="24" t="s">
        <v>4</v>
      </c>
      <c r="B42" s="23" t="s">
        <v>9</v>
      </c>
      <c r="C42" s="51">
        <v>-272</v>
      </c>
      <c r="D42" s="51">
        <v>0</v>
      </c>
      <c r="E42" s="51">
        <v>0</v>
      </c>
      <c r="F42" s="51">
        <v>0</v>
      </c>
      <c r="G42" s="51">
        <v>0</v>
      </c>
    </row>
    <row r="43" spans="1:21" ht="15.6" x14ac:dyDescent="0.3">
      <c r="A43" s="35">
        <v>52</v>
      </c>
      <c r="B43" s="19" t="s">
        <v>39</v>
      </c>
      <c r="C43" s="20">
        <f>C44+C49</f>
        <v>353614</v>
      </c>
      <c r="D43" s="20">
        <f>D44+D49</f>
        <v>348422</v>
      </c>
      <c r="E43" s="20">
        <f>E44+E49</f>
        <v>0</v>
      </c>
      <c r="F43" s="20">
        <f>F44+F49</f>
        <v>0</v>
      </c>
      <c r="G43" s="20">
        <f>G44+G49</f>
        <v>0</v>
      </c>
    </row>
    <row r="44" spans="1:21" ht="15.6" x14ac:dyDescent="0.3">
      <c r="A44" s="36">
        <v>3</v>
      </c>
      <c r="B44" s="21" t="s">
        <v>19</v>
      </c>
      <c r="C44" s="22">
        <f>SUM(C45:C48)</f>
        <v>246052</v>
      </c>
      <c r="D44" s="22">
        <f>SUM(D45:D48)</f>
        <v>287484</v>
      </c>
      <c r="E44" s="22">
        <f>SUM(E45:E48)</f>
        <v>0</v>
      </c>
      <c r="F44" s="22">
        <f>SUM(F45:F48)</f>
        <v>0</v>
      </c>
      <c r="G44" s="22">
        <f>SUM(G45:G48)</f>
        <v>0</v>
      </c>
    </row>
    <row r="45" spans="1:21" ht="15.6" x14ac:dyDescent="0.3">
      <c r="A45" s="24" t="s">
        <v>1</v>
      </c>
      <c r="B45" s="23" t="s">
        <v>10</v>
      </c>
      <c r="C45" s="51">
        <v>111433</v>
      </c>
      <c r="D45" s="51">
        <v>165762</v>
      </c>
      <c r="E45" s="51">
        <v>0</v>
      </c>
      <c r="F45" s="51">
        <v>0</v>
      </c>
      <c r="G45" s="51">
        <v>0</v>
      </c>
    </row>
    <row r="46" spans="1:21" s="30" customFormat="1" ht="15.6" x14ac:dyDescent="0.3">
      <c r="A46" s="24" t="s">
        <v>4</v>
      </c>
      <c r="B46" s="23" t="s">
        <v>9</v>
      </c>
      <c r="C46" s="51">
        <v>132181</v>
      </c>
      <c r="D46" s="51">
        <v>121722</v>
      </c>
      <c r="E46" s="51">
        <v>0</v>
      </c>
      <c r="F46" s="51">
        <v>0</v>
      </c>
      <c r="G46" s="51">
        <v>0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 ht="31.2" x14ac:dyDescent="0.3">
      <c r="A47" s="24">
        <v>36</v>
      </c>
      <c r="B47" s="23" t="s">
        <v>15</v>
      </c>
      <c r="C47" s="51">
        <v>580</v>
      </c>
      <c r="D47" s="51">
        <v>0</v>
      </c>
      <c r="E47" s="51">
        <v>0</v>
      </c>
      <c r="F47" s="51">
        <v>0</v>
      </c>
      <c r="G47" s="51">
        <v>0</v>
      </c>
    </row>
    <row r="48" spans="1:21" ht="31.2" x14ac:dyDescent="0.3">
      <c r="A48" s="24" t="s">
        <v>5</v>
      </c>
      <c r="B48" s="23" t="s">
        <v>12</v>
      </c>
      <c r="C48" s="51">
        <v>1858</v>
      </c>
      <c r="D48" s="51">
        <v>0</v>
      </c>
      <c r="E48" s="51">
        <v>0</v>
      </c>
      <c r="F48" s="51">
        <v>0</v>
      </c>
      <c r="G48" s="51">
        <v>0</v>
      </c>
    </row>
    <row r="49" spans="1:7" ht="15.6" x14ac:dyDescent="0.3">
      <c r="A49" s="36">
        <v>4</v>
      </c>
      <c r="B49" s="21" t="s">
        <v>21</v>
      </c>
      <c r="C49" s="22">
        <f>C51+C50</f>
        <v>107562</v>
      </c>
      <c r="D49" s="22">
        <f>D51+D50</f>
        <v>60938</v>
      </c>
      <c r="E49" s="22">
        <f>E51+E50</f>
        <v>0</v>
      </c>
      <c r="F49" s="22">
        <f>F51+F50</f>
        <v>0</v>
      </c>
      <c r="G49" s="22">
        <f>G51+G50</f>
        <v>0</v>
      </c>
    </row>
    <row r="50" spans="1:7" ht="31.2" x14ac:dyDescent="0.3">
      <c r="A50" s="24">
        <v>41</v>
      </c>
      <c r="B50" s="23" t="s">
        <v>36</v>
      </c>
      <c r="C50" s="51">
        <v>39846</v>
      </c>
      <c r="D50" s="51">
        <v>0</v>
      </c>
      <c r="E50" s="51">
        <v>0</v>
      </c>
      <c r="F50" s="51">
        <v>0</v>
      </c>
      <c r="G50" s="51">
        <v>0</v>
      </c>
    </row>
    <row r="51" spans="1:7" ht="31.2" x14ac:dyDescent="0.3">
      <c r="A51" s="24" t="s">
        <v>6</v>
      </c>
      <c r="B51" s="23" t="s">
        <v>13</v>
      </c>
      <c r="C51" s="52">
        <v>67716</v>
      </c>
      <c r="D51" s="52">
        <v>60938</v>
      </c>
      <c r="E51" s="51">
        <v>0</v>
      </c>
      <c r="F51" s="51">
        <v>0</v>
      </c>
      <c r="G51" s="51">
        <v>0</v>
      </c>
    </row>
    <row r="52" spans="1:7" ht="15.6" x14ac:dyDescent="0.3">
      <c r="A52" s="34">
        <v>581</v>
      </c>
      <c r="B52" s="17" t="s">
        <v>3</v>
      </c>
      <c r="C52" s="18">
        <f>C53</f>
        <v>0</v>
      </c>
      <c r="D52" s="18">
        <f>D53</f>
        <v>0</v>
      </c>
      <c r="E52" s="18">
        <f>E53</f>
        <v>32946</v>
      </c>
      <c r="F52" s="18">
        <f>F53</f>
        <v>0</v>
      </c>
      <c r="G52" s="18">
        <f>G53</f>
        <v>0</v>
      </c>
    </row>
    <row r="53" spans="1:7" ht="15.6" x14ac:dyDescent="0.3">
      <c r="A53" s="33">
        <v>3</v>
      </c>
      <c r="B53" s="12" t="s">
        <v>19</v>
      </c>
      <c r="C53" s="13">
        <f>C54+C55</f>
        <v>0</v>
      </c>
      <c r="D53" s="13">
        <f>D54+D55</f>
        <v>0</v>
      </c>
      <c r="E53" s="13">
        <f>E54+E55</f>
        <v>32946</v>
      </c>
      <c r="F53" s="13">
        <f>F54+F55</f>
        <v>0</v>
      </c>
      <c r="G53" s="13">
        <f>G54+G55</f>
        <v>0</v>
      </c>
    </row>
    <row r="54" spans="1:7" ht="15.6" x14ac:dyDescent="0.3">
      <c r="A54" s="15" t="s">
        <v>1</v>
      </c>
      <c r="B54" s="14" t="s">
        <v>10</v>
      </c>
      <c r="C54" s="47">
        <v>0</v>
      </c>
      <c r="D54" s="47">
        <v>0</v>
      </c>
      <c r="E54" s="47">
        <f>25086+4140+3000</f>
        <v>32226</v>
      </c>
      <c r="F54" s="47">
        <v>0</v>
      </c>
      <c r="G54" s="47">
        <v>0</v>
      </c>
    </row>
    <row r="55" spans="1:7" ht="15.6" x14ac:dyDescent="0.3">
      <c r="A55" s="15" t="s">
        <v>4</v>
      </c>
      <c r="B55" s="14" t="s">
        <v>9</v>
      </c>
      <c r="C55" s="48">
        <v>0</v>
      </c>
      <c r="D55" s="48">
        <v>0</v>
      </c>
      <c r="E55" s="48">
        <v>720</v>
      </c>
      <c r="F55" s="48">
        <v>0</v>
      </c>
      <c r="G55" s="48">
        <v>0</v>
      </c>
    </row>
    <row r="56" spans="1:7" ht="31.2" x14ac:dyDescent="0.3">
      <c r="A56" s="34">
        <v>71</v>
      </c>
      <c r="B56" s="17" t="s">
        <v>37</v>
      </c>
      <c r="C56" s="18">
        <f>C57+C59</f>
        <v>129590</v>
      </c>
      <c r="D56" s="18">
        <f>D57+D59</f>
        <v>25080</v>
      </c>
      <c r="E56" s="18">
        <f>E57+E59</f>
        <v>95500</v>
      </c>
      <c r="F56" s="18">
        <f>F57+F59</f>
        <v>38500</v>
      </c>
      <c r="G56" s="18">
        <f>G57+G59</f>
        <v>38500</v>
      </c>
    </row>
    <row r="57" spans="1:7" ht="15.6" x14ac:dyDescent="0.3">
      <c r="A57" s="33">
        <v>3</v>
      </c>
      <c r="B57" s="12" t="s">
        <v>19</v>
      </c>
      <c r="C57" s="13">
        <f>C58</f>
        <v>9008</v>
      </c>
      <c r="D57" s="13">
        <f>D58</f>
        <v>9000</v>
      </c>
      <c r="E57" s="13">
        <f>E58</f>
        <v>5000</v>
      </c>
      <c r="F57" s="13">
        <f>F58</f>
        <v>5000</v>
      </c>
      <c r="G57" s="13">
        <f>G58</f>
        <v>5000</v>
      </c>
    </row>
    <row r="58" spans="1:7" ht="15.6" x14ac:dyDescent="0.3">
      <c r="A58" s="15" t="s">
        <v>4</v>
      </c>
      <c r="B58" s="14" t="s">
        <v>9</v>
      </c>
      <c r="C58" s="46">
        <v>9008</v>
      </c>
      <c r="D58" s="46">
        <f>500+8500</f>
        <v>9000</v>
      </c>
      <c r="E58" s="46">
        <v>5000</v>
      </c>
      <c r="F58" s="46">
        <v>5000</v>
      </c>
      <c r="G58" s="46">
        <v>5000</v>
      </c>
    </row>
    <row r="59" spans="1:7" ht="15.6" x14ac:dyDescent="0.3">
      <c r="A59" s="33">
        <v>4</v>
      </c>
      <c r="B59" s="12" t="s">
        <v>21</v>
      </c>
      <c r="C59" s="13">
        <f>SUM(C60:C62)</f>
        <v>120582</v>
      </c>
      <c r="D59" s="13">
        <f>SUM(D60:D62)</f>
        <v>16080</v>
      </c>
      <c r="E59" s="13">
        <f>SUM(E60:E62)</f>
        <v>90500</v>
      </c>
      <c r="F59" s="13">
        <f>SUM(F60:F62)</f>
        <v>33500</v>
      </c>
      <c r="G59" s="13">
        <f>SUM(G60:G62)</f>
        <v>33500</v>
      </c>
    </row>
    <row r="60" spans="1:7" ht="31.2" x14ac:dyDescent="0.3">
      <c r="A60" s="15">
        <v>41</v>
      </c>
      <c r="B60" s="14" t="s">
        <v>36</v>
      </c>
      <c r="C60" s="46">
        <v>0</v>
      </c>
      <c r="D60" s="46">
        <f>4000</f>
        <v>4000</v>
      </c>
      <c r="E60" s="46">
        <v>1500</v>
      </c>
      <c r="F60" s="46">
        <v>1500</v>
      </c>
      <c r="G60" s="46">
        <v>1500</v>
      </c>
    </row>
    <row r="61" spans="1:7" ht="31.2" x14ac:dyDescent="0.3">
      <c r="A61" s="15" t="s">
        <v>6</v>
      </c>
      <c r="B61" s="14" t="s">
        <v>13</v>
      </c>
      <c r="C61" s="46">
        <v>95844</v>
      </c>
      <c r="D61" s="46">
        <f>180+1100+100+100+100+1400+9000</f>
        <v>11980</v>
      </c>
      <c r="E61" s="46">
        <v>12000</v>
      </c>
      <c r="F61" s="46">
        <v>12000</v>
      </c>
      <c r="G61" s="46">
        <v>12000</v>
      </c>
    </row>
    <row r="62" spans="1:7" ht="31.2" x14ac:dyDescent="0.3">
      <c r="A62" s="15">
        <v>45</v>
      </c>
      <c r="B62" s="16" t="s">
        <v>14</v>
      </c>
      <c r="C62" s="49">
        <v>24738</v>
      </c>
      <c r="D62" s="49">
        <f>100</f>
        <v>100</v>
      </c>
      <c r="E62" s="49">
        <v>77000</v>
      </c>
      <c r="F62" s="49">
        <v>20000</v>
      </c>
      <c r="G62" s="49">
        <v>20000</v>
      </c>
    </row>
    <row r="63" spans="1:7" ht="31.2" x14ac:dyDescent="0.3">
      <c r="A63" s="7" t="s">
        <v>27</v>
      </c>
      <c r="B63" s="8" t="s">
        <v>28</v>
      </c>
      <c r="C63" s="9">
        <f>C64+C70+C77</f>
        <v>226248</v>
      </c>
      <c r="D63" s="9">
        <f>D64+D70+D77</f>
        <v>4117374</v>
      </c>
      <c r="E63" s="9">
        <f>E64+E70+E77</f>
        <v>9677557</v>
      </c>
      <c r="F63" s="9">
        <f>F64+F70+F77</f>
        <v>6861708</v>
      </c>
      <c r="G63" s="9">
        <f>G64+G70+G77</f>
        <v>0</v>
      </c>
    </row>
    <row r="64" spans="1:7" ht="31.2" x14ac:dyDescent="0.3">
      <c r="A64" s="43" t="s">
        <v>43</v>
      </c>
      <c r="B64" s="44" t="s">
        <v>44</v>
      </c>
      <c r="C64" s="45">
        <f>C65</f>
        <v>0</v>
      </c>
      <c r="D64" s="45">
        <f>D65</f>
        <v>0</v>
      </c>
      <c r="E64" s="45">
        <f>E65</f>
        <v>197654</v>
      </c>
      <c r="F64" s="45">
        <f>F65</f>
        <v>0</v>
      </c>
      <c r="G64" s="45">
        <f>G65</f>
        <v>0</v>
      </c>
    </row>
    <row r="65" spans="1:20" ht="15.6" x14ac:dyDescent="0.3">
      <c r="A65" s="34">
        <v>31</v>
      </c>
      <c r="B65" s="17" t="s">
        <v>2</v>
      </c>
      <c r="C65" s="18">
        <f>C66+C68</f>
        <v>0</v>
      </c>
      <c r="D65" s="18">
        <f>D66+D68</f>
        <v>0</v>
      </c>
      <c r="E65" s="18">
        <f>E66+E68</f>
        <v>197654</v>
      </c>
      <c r="F65" s="18">
        <f>F66+F68</f>
        <v>0</v>
      </c>
      <c r="G65" s="18">
        <f>G66+G68</f>
        <v>0</v>
      </c>
    </row>
    <row r="66" spans="1:20" ht="15.6" x14ac:dyDescent="0.3">
      <c r="A66" s="33">
        <v>3</v>
      </c>
      <c r="B66" s="12" t="s">
        <v>19</v>
      </c>
      <c r="C66" s="13">
        <f>C67</f>
        <v>0</v>
      </c>
      <c r="D66" s="13">
        <f>D67</f>
        <v>0</v>
      </c>
      <c r="E66" s="13">
        <f>E67</f>
        <v>174750</v>
      </c>
      <c r="F66" s="13">
        <f>F67</f>
        <v>0</v>
      </c>
      <c r="G66" s="13">
        <f>G67</f>
        <v>0</v>
      </c>
    </row>
    <row r="67" spans="1:20" ht="15.6" x14ac:dyDescent="0.3">
      <c r="A67" s="15" t="s">
        <v>4</v>
      </c>
      <c r="B67" s="14" t="s">
        <v>9</v>
      </c>
      <c r="C67" s="46">
        <v>0</v>
      </c>
      <c r="D67" s="46">
        <v>0</v>
      </c>
      <c r="E67" s="46">
        <v>174750</v>
      </c>
      <c r="F67" s="46">
        <v>0</v>
      </c>
      <c r="G67" s="46">
        <v>0</v>
      </c>
    </row>
    <row r="68" spans="1:20" ht="15.6" x14ac:dyDescent="0.3">
      <c r="A68" s="33">
        <v>4</v>
      </c>
      <c r="B68" s="12" t="s">
        <v>21</v>
      </c>
      <c r="C68" s="13">
        <f>C69</f>
        <v>0</v>
      </c>
      <c r="D68" s="13">
        <f>D69</f>
        <v>0</v>
      </c>
      <c r="E68" s="13">
        <f>E69</f>
        <v>22904</v>
      </c>
      <c r="F68" s="13">
        <f>F69</f>
        <v>0</v>
      </c>
      <c r="G68" s="13">
        <f>G69</f>
        <v>0</v>
      </c>
    </row>
    <row r="69" spans="1:20" s="30" customFormat="1" ht="31.2" x14ac:dyDescent="0.3">
      <c r="A69" s="15" t="s">
        <v>6</v>
      </c>
      <c r="B69" s="14" t="s">
        <v>13</v>
      </c>
      <c r="C69" s="46">
        <v>0</v>
      </c>
      <c r="D69" s="46">
        <v>0</v>
      </c>
      <c r="E69" s="46">
        <v>22904</v>
      </c>
      <c r="F69" s="46">
        <v>0</v>
      </c>
      <c r="G69" s="46">
        <v>0</v>
      </c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1:20" s="30" customFormat="1" ht="15.6" x14ac:dyDescent="0.3">
      <c r="A70" s="43" t="s">
        <v>45</v>
      </c>
      <c r="B70" s="44" t="s">
        <v>46</v>
      </c>
      <c r="C70" s="45">
        <f>C71</f>
        <v>116027</v>
      </c>
      <c r="D70" s="45">
        <f>D71</f>
        <v>107100</v>
      </c>
      <c r="E70" s="45">
        <f>E71</f>
        <v>168239</v>
      </c>
      <c r="F70" s="45">
        <f>F71</f>
        <v>132900</v>
      </c>
      <c r="G70" s="45">
        <f>G71</f>
        <v>0</v>
      </c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1:20" ht="15.6" x14ac:dyDescent="0.3">
      <c r="A71" s="34">
        <v>581</v>
      </c>
      <c r="B71" s="17" t="s">
        <v>3</v>
      </c>
      <c r="C71" s="18">
        <f>C72+C75</f>
        <v>116027</v>
      </c>
      <c r="D71" s="18">
        <f>D72+D75</f>
        <v>107100</v>
      </c>
      <c r="E71" s="18">
        <f>E72+E75</f>
        <v>168239</v>
      </c>
      <c r="F71" s="18">
        <f>F72+F75</f>
        <v>132900</v>
      </c>
      <c r="G71" s="18">
        <f>G72+G75</f>
        <v>0</v>
      </c>
    </row>
    <row r="72" spans="1:20" ht="15.6" x14ac:dyDescent="0.3">
      <c r="A72" s="33">
        <v>3</v>
      </c>
      <c r="B72" s="12" t="s">
        <v>19</v>
      </c>
      <c r="C72" s="13">
        <f>C73+C74</f>
        <v>52552</v>
      </c>
      <c r="D72" s="13">
        <f>D73+D74</f>
        <v>47100</v>
      </c>
      <c r="E72" s="13">
        <f>E73+E74</f>
        <v>70958</v>
      </c>
      <c r="F72" s="13">
        <f>F73+F74</f>
        <v>55554</v>
      </c>
      <c r="G72" s="13">
        <f>G73+G74</f>
        <v>0</v>
      </c>
    </row>
    <row r="73" spans="1:20" ht="15.6" x14ac:dyDescent="0.3">
      <c r="A73" s="15" t="s">
        <v>4</v>
      </c>
      <c r="B73" s="14" t="s">
        <v>9</v>
      </c>
      <c r="C73" s="47">
        <v>46746</v>
      </c>
      <c r="D73" s="47">
        <f>2500+9080+11000+5011+700+700+5800+2500+2000+2500</f>
        <v>41791</v>
      </c>
      <c r="E73" s="47">
        <v>57406</v>
      </c>
      <c r="F73" s="47">
        <v>47592</v>
      </c>
      <c r="G73" s="47">
        <v>0</v>
      </c>
    </row>
    <row r="74" spans="1:20" ht="31.2" x14ac:dyDescent="0.3">
      <c r="A74" s="15" t="s">
        <v>5</v>
      </c>
      <c r="B74" s="14" t="s">
        <v>12</v>
      </c>
      <c r="C74" s="48">
        <v>5806</v>
      </c>
      <c r="D74" s="48">
        <v>5309</v>
      </c>
      <c r="E74" s="48">
        <v>13552</v>
      </c>
      <c r="F74" s="48">
        <v>7962</v>
      </c>
      <c r="G74" s="48">
        <v>0</v>
      </c>
    </row>
    <row r="75" spans="1:20" ht="15.6" x14ac:dyDescent="0.3">
      <c r="A75" s="33">
        <v>4</v>
      </c>
      <c r="B75" s="12" t="s">
        <v>21</v>
      </c>
      <c r="C75" s="13">
        <f>C76</f>
        <v>63475</v>
      </c>
      <c r="D75" s="13">
        <f>D76</f>
        <v>60000</v>
      </c>
      <c r="E75" s="13">
        <f>E76</f>
        <v>97281</v>
      </c>
      <c r="F75" s="13">
        <f>F76</f>
        <v>77346</v>
      </c>
      <c r="G75" s="13">
        <f>G76</f>
        <v>0</v>
      </c>
    </row>
    <row r="76" spans="1:20" ht="31.2" x14ac:dyDescent="0.3">
      <c r="A76" s="15" t="s">
        <v>6</v>
      </c>
      <c r="B76" s="14" t="s">
        <v>13</v>
      </c>
      <c r="C76" s="46">
        <v>63475</v>
      </c>
      <c r="D76" s="46">
        <v>60000</v>
      </c>
      <c r="E76" s="46">
        <v>97281</v>
      </c>
      <c r="F76" s="46">
        <v>77346</v>
      </c>
      <c r="G76" s="46">
        <v>0</v>
      </c>
    </row>
    <row r="77" spans="1:20" ht="62.4" x14ac:dyDescent="0.3">
      <c r="A77" s="43" t="s">
        <v>47</v>
      </c>
      <c r="B77" s="44" t="s">
        <v>48</v>
      </c>
      <c r="C77" s="45">
        <f>C78+C85</f>
        <v>110221</v>
      </c>
      <c r="D77" s="45">
        <f>D78+D85</f>
        <v>4010274</v>
      </c>
      <c r="E77" s="45">
        <f>E78+E85</f>
        <v>9311664</v>
      </c>
      <c r="F77" s="45">
        <f>F78+F85</f>
        <v>6728808</v>
      </c>
      <c r="G77" s="45">
        <f>G78+G85</f>
        <v>0</v>
      </c>
    </row>
    <row r="78" spans="1:20" ht="15.6" x14ac:dyDescent="0.3">
      <c r="A78" s="34">
        <v>581</v>
      </c>
      <c r="B78" s="17" t="s">
        <v>3</v>
      </c>
      <c r="C78" s="18">
        <f>C79+C81</f>
        <v>110221</v>
      </c>
      <c r="D78" s="18">
        <f>D79+D81</f>
        <v>4010274</v>
      </c>
      <c r="E78" s="18">
        <f>E79+E81</f>
        <v>6040472</v>
      </c>
      <c r="F78" s="18">
        <f>F79+F81</f>
        <v>0</v>
      </c>
      <c r="G78" s="18">
        <f>G79+G81</f>
        <v>0</v>
      </c>
    </row>
    <row r="79" spans="1:20" ht="15.6" x14ac:dyDescent="0.3">
      <c r="A79" s="33">
        <v>3</v>
      </c>
      <c r="B79" s="12" t="s">
        <v>19</v>
      </c>
      <c r="C79" s="13">
        <f>C80</f>
        <v>46746</v>
      </c>
      <c r="D79" s="13">
        <f>D80</f>
        <v>10274</v>
      </c>
      <c r="E79" s="13">
        <f>E80</f>
        <v>6000</v>
      </c>
      <c r="F79" s="13">
        <f>F80</f>
        <v>0</v>
      </c>
      <c r="G79" s="13">
        <f>G80</f>
        <v>0</v>
      </c>
    </row>
    <row r="80" spans="1:20" ht="15.6" x14ac:dyDescent="0.3">
      <c r="A80" s="15" t="s">
        <v>4</v>
      </c>
      <c r="B80" s="14" t="s">
        <v>9</v>
      </c>
      <c r="C80" s="47">
        <v>46746</v>
      </c>
      <c r="D80" s="47">
        <f>10104+170</f>
        <v>10274</v>
      </c>
      <c r="E80" s="47">
        <v>6000</v>
      </c>
      <c r="F80" s="47">
        <v>0</v>
      </c>
      <c r="G80" s="47">
        <v>0</v>
      </c>
    </row>
    <row r="81" spans="1:8" ht="15.6" x14ac:dyDescent="0.3">
      <c r="A81" s="33">
        <v>4</v>
      </c>
      <c r="B81" s="12" t="s">
        <v>21</v>
      </c>
      <c r="C81" s="13">
        <f>C83+C84+C82</f>
        <v>63475</v>
      </c>
      <c r="D81" s="13">
        <f>D83+D84+D82</f>
        <v>4000000</v>
      </c>
      <c r="E81" s="13">
        <f>E83+E84+E82</f>
        <v>6034472</v>
      </c>
      <c r="F81" s="13">
        <f>F83+F84+F82</f>
        <v>0</v>
      </c>
      <c r="G81" s="13">
        <f>G83+G84+G82</f>
        <v>0</v>
      </c>
    </row>
    <row r="82" spans="1:8" ht="31.2" x14ac:dyDescent="0.3">
      <c r="A82" s="15">
        <v>41</v>
      </c>
      <c r="B82" s="14" t="s">
        <v>36</v>
      </c>
      <c r="C82" s="46">
        <v>0</v>
      </c>
      <c r="D82" s="46">
        <v>0</v>
      </c>
      <c r="E82" s="46">
        <v>144455</v>
      </c>
      <c r="F82" s="46">
        <v>0</v>
      </c>
      <c r="G82" s="46">
        <v>0</v>
      </c>
    </row>
    <row r="83" spans="1:8" ht="31.2" x14ac:dyDescent="0.3">
      <c r="A83" s="15" t="s">
        <v>6</v>
      </c>
      <c r="B83" s="14" t="s">
        <v>13</v>
      </c>
      <c r="C83" s="46">
        <v>63475</v>
      </c>
      <c r="D83" s="46">
        <v>0</v>
      </c>
      <c r="E83" s="46">
        <v>167324</v>
      </c>
      <c r="F83" s="46">
        <v>0</v>
      </c>
      <c r="G83" s="46">
        <v>0</v>
      </c>
    </row>
    <row r="84" spans="1:8" ht="31.2" x14ac:dyDescent="0.3">
      <c r="A84" s="15">
        <v>45</v>
      </c>
      <c r="B84" s="16" t="s">
        <v>14</v>
      </c>
      <c r="C84" s="46">
        <v>0</v>
      </c>
      <c r="D84" s="46">
        <v>4000000</v>
      </c>
      <c r="E84" s="46">
        <v>5722693</v>
      </c>
      <c r="F84" s="46">
        <v>0</v>
      </c>
      <c r="G84" s="46">
        <v>0</v>
      </c>
    </row>
    <row r="85" spans="1:8" ht="15.6" x14ac:dyDescent="0.3">
      <c r="A85" s="34">
        <v>815</v>
      </c>
      <c r="B85" s="17" t="s">
        <v>3</v>
      </c>
      <c r="C85" s="18">
        <f>C86+C88</f>
        <v>0</v>
      </c>
      <c r="D85" s="18">
        <f>D86+D88</f>
        <v>0</v>
      </c>
      <c r="E85" s="18">
        <f>E86+E88</f>
        <v>3271192</v>
      </c>
      <c r="F85" s="18">
        <f>F86+F88</f>
        <v>6728808</v>
      </c>
      <c r="G85" s="18">
        <f>G86+G88</f>
        <v>0</v>
      </c>
    </row>
    <row r="86" spans="1:8" ht="15.6" x14ac:dyDescent="0.3">
      <c r="A86" s="33">
        <v>3</v>
      </c>
      <c r="B86" s="12" t="s">
        <v>19</v>
      </c>
      <c r="C86" s="13">
        <f>C87</f>
        <v>0</v>
      </c>
      <c r="D86" s="13">
        <f>D87</f>
        <v>0</v>
      </c>
      <c r="E86" s="13">
        <f>E87</f>
        <v>3000</v>
      </c>
      <c r="F86" s="13">
        <f>F87</f>
        <v>5000</v>
      </c>
      <c r="G86" s="13">
        <f>G87</f>
        <v>0</v>
      </c>
    </row>
    <row r="87" spans="1:8" ht="15.6" x14ac:dyDescent="0.3">
      <c r="A87" s="15" t="s">
        <v>4</v>
      </c>
      <c r="B87" s="14" t="s">
        <v>9</v>
      </c>
      <c r="C87" s="47">
        <v>0</v>
      </c>
      <c r="D87" s="47">
        <v>0</v>
      </c>
      <c r="E87" s="47">
        <v>3000</v>
      </c>
      <c r="F87" s="47">
        <v>5000</v>
      </c>
      <c r="G87" s="47">
        <v>0</v>
      </c>
    </row>
    <row r="88" spans="1:8" ht="15.6" x14ac:dyDescent="0.3">
      <c r="A88" s="33">
        <v>4</v>
      </c>
      <c r="B88" s="12" t="s">
        <v>21</v>
      </c>
      <c r="C88" s="13">
        <f>SUM(C89:C91)</f>
        <v>0</v>
      </c>
      <c r="D88" s="13">
        <f>SUM(D89:D91)</f>
        <v>0</v>
      </c>
      <c r="E88" s="13">
        <f>SUM(E89:E91)</f>
        <v>3268192</v>
      </c>
      <c r="F88" s="13">
        <f>SUM(F89:F91)</f>
        <v>6723808</v>
      </c>
      <c r="G88" s="13">
        <f>SUM(G89:G91)</f>
        <v>0</v>
      </c>
      <c r="H88" s="31"/>
    </row>
    <row r="89" spans="1:8" ht="31.2" x14ac:dyDescent="0.3">
      <c r="A89" s="15">
        <v>41</v>
      </c>
      <c r="B89" s="14" t="s">
        <v>36</v>
      </c>
      <c r="C89" s="46">
        <v>0</v>
      </c>
      <c r="D89" s="46">
        <v>0</v>
      </c>
      <c r="E89" s="46">
        <v>300000</v>
      </c>
      <c r="F89" s="46">
        <v>1017505</v>
      </c>
      <c r="G89" s="46">
        <v>0</v>
      </c>
    </row>
    <row r="90" spans="1:8" ht="31.2" x14ac:dyDescent="0.3">
      <c r="A90" s="15">
        <v>42</v>
      </c>
      <c r="B90" s="14" t="s">
        <v>13</v>
      </c>
      <c r="C90" s="46">
        <v>0</v>
      </c>
      <c r="D90" s="46">
        <v>0</v>
      </c>
      <c r="E90" s="46">
        <v>2215000</v>
      </c>
      <c r="F90" s="46">
        <v>5626185</v>
      </c>
      <c r="G90" s="46">
        <v>0</v>
      </c>
    </row>
    <row r="91" spans="1:8" ht="31.2" x14ac:dyDescent="0.3">
      <c r="A91" s="15">
        <v>45</v>
      </c>
      <c r="B91" s="16" t="s">
        <v>14</v>
      </c>
      <c r="C91" s="46">
        <v>0</v>
      </c>
      <c r="D91" s="46">
        <v>0</v>
      </c>
      <c r="E91" s="46">
        <v>753192</v>
      </c>
      <c r="F91" s="46">
        <v>80118</v>
      </c>
      <c r="G91" s="46">
        <v>0</v>
      </c>
    </row>
    <row r="92" spans="1:8" ht="46.8" x14ac:dyDescent="0.3">
      <c r="A92" s="25" t="s">
        <v>29</v>
      </c>
      <c r="B92" s="26" t="s">
        <v>40</v>
      </c>
      <c r="C92" s="27">
        <f>C93</f>
        <v>7842</v>
      </c>
      <c r="D92" s="27">
        <f t="shared" ref="D92:G94" si="1">D93</f>
        <v>13150</v>
      </c>
      <c r="E92" s="27">
        <f t="shared" si="1"/>
        <v>0</v>
      </c>
      <c r="F92" s="27">
        <f t="shared" si="1"/>
        <v>0</v>
      </c>
      <c r="G92" s="27">
        <f t="shared" si="1"/>
        <v>0</v>
      </c>
    </row>
    <row r="93" spans="1:8" ht="15.6" x14ac:dyDescent="0.3">
      <c r="A93" s="34">
        <v>31</v>
      </c>
      <c r="B93" s="17" t="s">
        <v>2</v>
      </c>
      <c r="C93" s="18">
        <f>C94</f>
        <v>7842</v>
      </c>
      <c r="D93" s="18">
        <f t="shared" si="1"/>
        <v>13150</v>
      </c>
      <c r="E93" s="18">
        <f t="shared" si="1"/>
        <v>0</v>
      </c>
      <c r="F93" s="18">
        <f t="shared" si="1"/>
        <v>0</v>
      </c>
      <c r="G93" s="18">
        <f t="shared" si="1"/>
        <v>0</v>
      </c>
    </row>
    <row r="94" spans="1:8" ht="15.6" x14ac:dyDescent="0.3">
      <c r="A94" s="33">
        <v>3</v>
      </c>
      <c r="B94" s="12" t="s">
        <v>19</v>
      </c>
      <c r="C94" s="13">
        <f>C95</f>
        <v>7842</v>
      </c>
      <c r="D94" s="13">
        <f t="shared" si="1"/>
        <v>13150</v>
      </c>
      <c r="E94" s="13">
        <f t="shared" si="1"/>
        <v>0</v>
      </c>
      <c r="F94" s="13">
        <f t="shared" si="1"/>
        <v>0</v>
      </c>
      <c r="G94" s="13">
        <f t="shared" si="1"/>
        <v>0</v>
      </c>
    </row>
    <row r="95" spans="1:8" ht="15.6" x14ac:dyDescent="0.3">
      <c r="A95" s="15" t="s">
        <v>4</v>
      </c>
      <c r="B95" s="14" t="s">
        <v>9</v>
      </c>
      <c r="C95" s="46">
        <v>7842</v>
      </c>
      <c r="D95" s="46">
        <v>13150</v>
      </c>
      <c r="E95" s="46">
        <v>0</v>
      </c>
      <c r="F95" s="46">
        <v>0</v>
      </c>
      <c r="G95" s="46">
        <v>0</v>
      </c>
    </row>
  </sheetData>
  <pageMargins left="0.25" right="0.25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IJKMK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Dajana Stolica</cp:lastModifiedBy>
  <cp:lastPrinted>2025-10-20T07:46:35Z</cp:lastPrinted>
  <dcterms:created xsi:type="dcterms:W3CDTF">2022-10-31T10:11:38Z</dcterms:created>
  <dcterms:modified xsi:type="dcterms:W3CDTF">2025-12-29T20:42:37Z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